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00"/>
  </bookViews>
  <sheets>
    <sheet name="2025年专项资金明细表" sheetId="1" r:id="rId1"/>
  </sheets>
  <externalReferences>
    <externalReference r:id="rId2"/>
  </externalReferences>
  <definedNames>
    <definedName name="_xlnm._FilterDatabase" localSheetId="0" hidden="1">'2025年专项资金明细表'!$A$5:$J$85</definedName>
    <definedName name="_xlnm.Print_Titles" localSheetId="0">'2025年专项资金明细表'!$4:$5</definedName>
  </definedNames>
  <calcPr calcId="144525"/>
</workbook>
</file>

<file path=xl/sharedStrings.xml><?xml version="1.0" encoding="utf-8"?>
<sst xmlns="http://schemas.openxmlformats.org/spreadsheetml/2006/main" count="118" uniqueCount="98">
  <si>
    <t>附件1</t>
  </si>
  <si>
    <r>
      <rPr>
        <b/>
        <sz val="20"/>
        <rFont val="Arial"/>
        <charset val="0"/>
      </rPr>
      <t>2025</t>
    </r>
    <r>
      <rPr>
        <b/>
        <sz val="20"/>
        <rFont val="宋体"/>
        <charset val="0"/>
      </rPr>
      <t>年省级财政市场监管专项资金分配明细表</t>
    </r>
  </si>
  <si>
    <t>单位：万元</t>
  </si>
  <si>
    <t>单位</t>
  </si>
  <si>
    <t>经费总额</t>
  </si>
  <si>
    <t>省级质量与安全监管</t>
  </si>
  <si>
    <t>市场监管领域
激励引导</t>
  </si>
  <si>
    <t>提升市场监管能力建设</t>
  </si>
  <si>
    <t>市县市场秩序维护监管</t>
  </si>
  <si>
    <t>备注</t>
  </si>
  <si>
    <t>小计</t>
  </si>
  <si>
    <t>省级食品安全抽检监测</t>
  </si>
  <si>
    <t>省级重点工业产品质量安全监管</t>
  </si>
  <si>
    <t>行政许可及标准认定等评审</t>
  </si>
  <si>
    <t>标准补助</t>
  </si>
  <si>
    <t>科研攻关及
能力提升</t>
  </si>
  <si>
    <t>合计</t>
  </si>
  <si>
    <t>省本级</t>
  </si>
  <si>
    <t>四川省产品质量监督检验检测院</t>
  </si>
  <si>
    <t>四川省化工质量安全检测研究院</t>
  </si>
  <si>
    <t>四川省食品检验研究院</t>
  </si>
  <si>
    <t>四川省市场监督管理局食品安全检查技术中心</t>
  </si>
  <si>
    <t>四川省纤维检验局</t>
  </si>
  <si>
    <t>四川省产业计量测试研究院</t>
  </si>
  <si>
    <t>四川省质量和标准化研究院</t>
  </si>
  <si>
    <t>四川省特种设备检验研究院</t>
  </si>
  <si>
    <t>四川省市场监督管理局数据应用中心</t>
  </si>
  <si>
    <t>四川省市场监督管理局投诉举报中心</t>
  </si>
  <si>
    <t>中国测试技术研究院</t>
  </si>
  <si>
    <t>标准补助经费包括中国测试技术研究院30万元，中国测试技术研究院化学研究所60万元，中国测试技术研究院生物研究所30万元</t>
  </si>
  <si>
    <t>四川省农业机械鉴定站</t>
  </si>
  <si>
    <r>
      <rPr>
        <sz val="11"/>
        <rFont val="宋体"/>
        <charset val="134"/>
      </rPr>
      <t>四川省工业环境监测研究院</t>
    </r>
    <r>
      <rPr>
        <sz val="11"/>
        <rFont val="Arial"/>
        <charset val="0"/>
      </rPr>
      <t>(</t>
    </r>
    <r>
      <rPr>
        <sz val="11"/>
        <rFont val="宋体"/>
        <charset val="134"/>
      </rPr>
      <t>四川省冶金产品质量监督检验站</t>
    </r>
    <r>
      <rPr>
        <sz val="11"/>
        <rFont val="Arial"/>
        <charset val="0"/>
      </rPr>
      <t>)</t>
    </r>
  </si>
  <si>
    <t>四川大学</t>
  </si>
  <si>
    <t>四川省中医药管理局</t>
  </si>
  <si>
    <t>四川省气象局</t>
  </si>
  <si>
    <t>四川省农业农村厅</t>
  </si>
  <si>
    <t>市州小计</t>
  </si>
  <si>
    <t xml:space="preserve">  成都市</t>
  </si>
  <si>
    <t xml:space="preserve">    成都市本级</t>
  </si>
  <si>
    <t>省级食品安全抽检监测及市县市场秩序维护监管经费含所辖区县（含扩权县）</t>
  </si>
  <si>
    <t xml:space="preserve">    成都市标准化研究院</t>
  </si>
  <si>
    <t xml:space="preserve">    成都市食品检验研究院</t>
  </si>
  <si>
    <t xml:space="preserve">  自贡市</t>
  </si>
  <si>
    <t xml:space="preserve">    自贡市本级</t>
  </si>
  <si>
    <t xml:space="preserve">    自贡检验检测院</t>
  </si>
  <si>
    <t xml:space="preserve">  攀枝花市</t>
  </si>
  <si>
    <t xml:space="preserve">    攀枝花市本级</t>
  </si>
  <si>
    <t xml:space="preserve">    攀西钒钛检验检测院</t>
  </si>
  <si>
    <t xml:space="preserve">  泸州市</t>
  </si>
  <si>
    <t xml:space="preserve">    泸州市本级</t>
  </si>
  <si>
    <t xml:space="preserve">  德阳市</t>
  </si>
  <si>
    <t xml:space="preserve">    德阳市本级</t>
  </si>
  <si>
    <t xml:space="preserve">  绵阳市</t>
  </si>
  <si>
    <t xml:space="preserve">    绵阳市本级</t>
  </si>
  <si>
    <t xml:space="preserve">    绵阳市产品质量监督检验所</t>
  </si>
  <si>
    <t xml:space="preserve">  广元市</t>
  </si>
  <si>
    <t xml:space="preserve">    广元市本级</t>
  </si>
  <si>
    <t xml:space="preserve">    广元市产品质量监督检验所</t>
  </si>
  <si>
    <t xml:space="preserve">    广元市食品药品检验检测中心</t>
  </si>
  <si>
    <t xml:space="preserve">  遂宁市</t>
  </si>
  <si>
    <t xml:space="preserve">    遂宁市本级</t>
  </si>
  <si>
    <t xml:space="preserve">    遂宁市检验检测中心</t>
  </si>
  <si>
    <t xml:space="preserve">  内江市</t>
  </si>
  <si>
    <t xml:space="preserve">    内江市本级</t>
  </si>
  <si>
    <t xml:space="preserve">  乐山市</t>
  </si>
  <si>
    <t xml:space="preserve">    乐山市本级</t>
  </si>
  <si>
    <t xml:space="preserve">    乐山市产品质量监督检验所</t>
  </si>
  <si>
    <t xml:space="preserve">  南充市</t>
  </si>
  <si>
    <t xml:space="preserve">    南充市本级</t>
  </si>
  <si>
    <t xml:space="preserve">    南充市纤维检验所</t>
  </si>
  <si>
    <t xml:space="preserve">    西充县</t>
  </si>
  <si>
    <t xml:space="preserve">        四川省烟花爆竹安全监督质量检测站</t>
  </si>
  <si>
    <t xml:space="preserve">  宜宾市</t>
  </si>
  <si>
    <t xml:space="preserve">    宜宾市本级</t>
  </si>
  <si>
    <t xml:space="preserve">  广安市</t>
  </si>
  <si>
    <t xml:space="preserve">    广安市本级</t>
  </si>
  <si>
    <t xml:space="preserve">  达州市</t>
  </si>
  <si>
    <t xml:space="preserve">    达州市本级</t>
  </si>
  <si>
    <t xml:space="preserve">    达州市质量技术监督检验监测中心</t>
  </si>
  <si>
    <t xml:space="preserve">  资阳市 </t>
  </si>
  <si>
    <t xml:space="preserve">    资阳市本级</t>
  </si>
  <si>
    <t xml:space="preserve">  眉山市</t>
  </si>
  <si>
    <t xml:space="preserve">    眉山市本级</t>
  </si>
  <si>
    <t xml:space="preserve">  巴中市</t>
  </si>
  <si>
    <t xml:space="preserve">    巴中市本级</t>
  </si>
  <si>
    <t xml:space="preserve">  雅安市</t>
  </si>
  <si>
    <t xml:space="preserve">    雅安市本级</t>
  </si>
  <si>
    <t xml:space="preserve">    雅安市质量检验检测院（雅安市食品药品检验所）</t>
  </si>
  <si>
    <t xml:space="preserve">  阿坝州</t>
  </si>
  <si>
    <t xml:space="preserve">    阿坝州本级</t>
  </si>
  <si>
    <t xml:space="preserve">    阿坝州产品质量和特种设备监督检验所</t>
  </si>
  <si>
    <t xml:space="preserve">  甘孜州</t>
  </si>
  <si>
    <t xml:space="preserve">    甘孜州本级</t>
  </si>
  <si>
    <t xml:space="preserve">    甘孜州产品质量监督检验所</t>
  </si>
  <si>
    <t xml:space="preserve">  凉山州</t>
  </si>
  <si>
    <t xml:space="preserve">    凉山州本级</t>
  </si>
  <si>
    <t xml:space="preserve">    凉山州综合检验检测中心</t>
  </si>
  <si>
    <t xml:space="preserve">    木里县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</si>
</sst>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0"/>
      <name val="Arial"/>
      <charset val="0"/>
    </font>
    <font>
      <sz val="14"/>
      <name val="黑体"/>
      <charset val="0"/>
    </font>
    <font>
      <b/>
      <sz val="20"/>
      <name val="Arial"/>
      <charset val="0"/>
    </font>
    <font>
      <b/>
      <sz val="10"/>
      <name val="宋体"/>
      <charset val="134"/>
    </font>
    <font>
      <b/>
      <sz val="11"/>
      <name val="宋体"/>
      <charset val="134"/>
      <scheme val="minor"/>
    </font>
    <font>
      <b/>
      <sz val="10"/>
      <name val="Arial"/>
      <charset val="0"/>
    </font>
    <font>
      <b/>
      <sz val="10"/>
      <name val="宋体"/>
      <charset val="134"/>
      <scheme val="minor"/>
    </font>
    <font>
      <sz val="11"/>
      <name val="宋体"/>
      <charset val="134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name val="宋体"/>
      <charset val="0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color indexed="8"/>
      <name val="宋体"/>
      <charset val="134"/>
    </font>
    <font>
      <b/>
      <sz val="20"/>
      <name val="宋体"/>
      <charset val="0"/>
    </font>
    <font>
      <sz val="11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2" fontId="11" fillId="0" borderId="0" applyFon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5" fillId="3" borderId="2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7" borderId="3" applyNumberFormat="0" applyFont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6" fillId="11" borderId="6" applyNumberFormat="0" applyAlignment="0" applyProtection="0">
      <alignment vertical="center"/>
    </xf>
    <xf numFmtId="0" fontId="27" fillId="11" borderId="2" applyNumberFormat="0" applyAlignment="0" applyProtection="0">
      <alignment vertical="center"/>
    </xf>
    <xf numFmtId="0" fontId="28" fillId="12" borderId="7" applyNumberFormat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0" fillId="0" borderId="0"/>
    <xf numFmtId="1" fontId="33" fillId="0" borderId="0"/>
  </cellStyleXfs>
  <cellXfs count="30">
    <xf numFmtId="0" fontId="0" fillId="0" borderId="0" xfId="0"/>
    <xf numFmtId="0" fontId="0" fillId="0" borderId="0" xfId="0" applyFont="1" applyFill="1" applyBorder="1" applyAlignment="1"/>
    <xf numFmtId="0" fontId="0" fillId="0" borderId="0" xfId="0" applyFont="1" applyFill="1" applyBorder="1" applyAlignment="1">
      <alignment wrapText="1"/>
    </xf>
    <xf numFmtId="0" fontId="0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wrapText="1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12" fillId="0" borderId="0" xfId="0" applyFont="1" applyFill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  <cellStyle name="常规_01、部门预算报表（3-1） 2" xfId="5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5&#24180;\4.17&#19987;&#39033;&#36164;&#37329;2024&#24180;&#25991;&#20214;\6.20\&#19978;&#20250;&#38468;&#34920;&#65288;&#38468;2-5&#65289;6.2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025年专项资金明细表（6.20需打印）"/>
      <sheetName val="2025年绩效目标表（6.20需打印）"/>
      <sheetName val="2025年因素法测算表（6.20需打印）"/>
      <sheetName val="2025年重点工作任务统计表（6.20需打印）"/>
    </sheetNames>
    <sheetDataSet>
      <sheetData sheetId="0"/>
      <sheetData sheetId="1"/>
      <sheetData sheetId="2">
        <row r="8">
          <cell r="B8">
            <v>496</v>
          </cell>
        </row>
        <row r="9">
          <cell r="B9">
            <v>288</v>
          </cell>
        </row>
        <row r="10">
          <cell r="B10">
            <v>566</v>
          </cell>
        </row>
        <row r="11">
          <cell r="B11">
            <v>511</v>
          </cell>
        </row>
        <row r="12">
          <cell r="B12">
            <v>646</v>
          </cell>
        </row>
        <row r="13">
          <cell r="B13">
            <v>501</v>
          </cell>
        </row>
        <row r="14">
          <cell r="B14">
            <v>404</v>
          </cell>
        </row>
        <row r="15">
          <cell r="B15">
            <v>489</v>
          </cell>
        </row>
        <row r="16">
          <cell r="B16">
            <v>467</v>
          </cell>
        </row>
        <row r="17">
          <cell r="B17">
            <v>664</v>
          </cell>
        </row>
        <row r="18">
          <cell r="B18">
            <v>555</v>
          </cell>
        </row>
        <row r="19">
          <cell r="B19">
            <v>447</v>
          </cell>
        </row>
        <row r="20">
          <cell r="B20">
            <v>545</v>
          </cell>
        </row>
        <row r="21">
          <cell r="B21">
            <v>451</v>
          </cell>
        </row>
        <row r="22">
          <cell r="B22">
            <v>373</v>
          </cell>
        </row>
        <row r="23">
          <cell r="B23">
            <v>416</v>
          </cell>
        </row>
        <row r="24">
          <cell r="B24">
            <v>326</v>
          </cell>
        </row>
        <row r="25">
          <cell r="B25">
            <v>594</v>
          </cell>
        </row>
        <row r="26">
          <cell r="B26">
            <v>746</v>
          </cell>
        </row>
        <row r="27">
          <cell r="B27">
            <v>595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85"/>
  <sheetViews>
    <sheetView showZeros="0" tabSelected="1" workbookViewId="0">
      <pane xSplit="1" ySplit="5" topLeftCell="D6" activePane="bottomRight" state="frozen"/>
      <selection/>
      <selection pane="topRight"/>
      <selection pane="bottomLeft"/>
      <selection pane="bottomRight" activeCell="J4" sqref="J4:J5"/>
    </sheetView>
  </sheetViews>
  <sheetFormatPr defaultColWidth="9.13888888888889" defaultRowHeight="13.2"/>
  <cols>
    <col min="1" max="1" width="45.5740740740741" style="2" customWidth="1"/>
    <col min="2" max="2" width="13.287037037037" style="1" customWidth="1"/>
    <col min="3" max="3" width="7" style="3" customWidth="1"/>
    <col min="4" max="4" width="12.8611111111111" style="3" customWidth="1"/>
    <col min="5" max="5" width="17" style="3" customWidth="1"/>
    <col min="6" max="6" width="14.5740740740741" style="3" customWidth="1"/>
    <col min="7" max="7" width="17.4259259259259" style="3" customWidth="1"/>
    <col min="8" max="8" width="23.8611111111111" style="3" customWidth="1"/>
    <col min="9" max="9" width="23.712962962963" style="3" customWidth="1"/>
    <col min="10" max="10" width="42.4259259259259" style="2" customWidth="1"/>
    <col min="11" max="254" width="9.13888888888889" style="1"/>
  </cols>
  <sheetData>
    <row r="1" ht="17.4" spans="1:1">
      <c r="A1" s="4" t="s">
        <v>0</v>
      </c>
    </row>
    <row r="2" s="1" customFormat="1" ht="48" customHeight="1" spans="1:10">
      <c r="A2" s="5" t="s">
        <v>1</v>
      </c>
      <c r="B2" s="5"/>
      <c r="C2" s="5"/>
      <c r="D2" s="5"/>
      <c r="E2" s="5"/>
      <c r="F2" s="5"/>
      <c r="G2" s="5"/>
      <c r="H2" s="5"/>
      <c r="I2" s="5"/>
      <c r="J2" s="21"/>
    </row>
    <row r="3" s="1" customFormat="1" ht="16" customHeight="1" spans="1:10">
      <c r="A3" s="5"/>
      <c r="B3" s="5"/>
      <c r="C3" s="5"/>
      <c r="D3" s="5"/>
      <c r="E3" s="5"/>
      <c r="F3" s="5"/>
      <c r="G3" s="5"/>
      <c r="H3" s="5"/>
      <c r="I3" s="5"/>
      <c r="J3" s="22" t="s">
        <v>2</v>
      </c>
    </row>
    <row r="4" s="1" customFormat="1" ht="48" customHeight="1" spans="1:10">
      <c r="A4" s="6" t="s">
        <v>3</v>
      </c>
      <c r="B4" s="7" t="s">
        <v>4</v>
      </c>
      <c r="C4" s="8" t="s">
        <v>5</v>
      </c>
      <c r="D4" s="8"/>
      <c r="E4" s="8"/>
      <c r="F4" s="8"/>
      <c r="G4" s="8" t="s">
        <v>6</v>
      </c>
      <c r="H4" s="8" t="s">
        <v>7</v>
      </c>
      <c r="I4" s="8" t="s">
        <v>8</v>
      </c>
      <c r="J4" s="23" t="s">
        <v>9</v>
      </c>
    </row>
    <row r="5" s="1" customFormat="1" ht="56" customHeight="1" spans="1:10">
      <c r="A5" s="6"/>
      <c r="B5" s="7"/>
      <c r="C5" s="8" t="s">
        <v>10</v>
      </c>
      <c r="D5" s="8" t="s">
        <v>11</v>
      </c>
      <c r="E5" s="8" t="s">
        <v>12</v>
      </c>
      <c r="F5" s="8" t="s">
        <v>13</v>
      </c>
      <c r="G5" s="8" t="s">
        <v>14</v>
      </c>
      <c r="H5" s="8" t="s">
        <v>15</v>
      </c>
      <c r="I5" s="8"/>
      <c r="J5" s="23"/>
    </row>
    <row r="6" s="1" customFormat="1" ht="28" customHeight="1" spans="1:10">
      <c r="A6" s="9" t="s">
        <v>16</v>
      </c>
      <c r="B6" s="10">
        <f t="shared" ref="B6:B69" si="0">C6+G6+H6+I6</f>
        <v>27220</v>
      </c>
      <c r="C6" s="10">
        <f t="shared" ref="C6:C24" si="1">D6+E6+F6</f>
        <v>12278</v>
      </c>
      <c r="D6" s="10">
        <f t="shared" ref="D6:I6" si="2">D7+D25</f>
        <v>6281</v>
      </c>
      <c r="E6" s="10">
        <f t="shared" si="2"/>
        <v>4385</v>
      </c>
      <c r="F6" s="10">
        <f t="shared" si="2"/>
        <v>1612</v>
      </c>
      <c r="G6" s="10">
        <f t="shared" si="2"/>
        <v>1690</v>
      </c>
      <c r="H6" s="10">
        <f t="shared" si="2"/>
        <v>3172</v>
      </c>
      <c r="I6" s="10">
        <f t="shared" si="2"/>
        <v>10080</v>
      </c>
      <c r="J6" s="24"/>
    </row>
    <row r="7" s="1" customFormat="1" ht="28" customHeight="1" spans="1:10">
      <c r="A7" s="9" t="s">
        <v>17</v>
      </c>
      <c r="B7" s="10">
        <f t="shared" si="0"/>
        <v>11232</v>
      </c>
      <c r="C7" s="10">
        <f t="shared" si="1"/>
        <v>7846</v>
      </c>
      <c r="D7" s="11">
        <f t="shared" ref="D7:F7" si="3">SUM(D8:D20)</f>
        <v>2696</v>
      </c>
      <c r="E7" s="11">
        <f t="shared" si="3"/>
        <v>3538</v>
      </c>
      <c r="F7" s="11">
        <f t="shared" si="3"/>
        <v>1612</v>
      </c>
      <c r="G7" s="11">
        <f t="shared" ref="G7:I7" si="4">SUM(G8:G24)</f>
        <v>400</v>
      </c>
      <c r="H7" s="11">
        <f t="shared" si="4"/>
        <v>2986</v>
      </c>
      <c r="I7" s="11">
        <f t="shared" si="4"/>
        <v>0</v>
      </c>
      <c r="J7" s="25"/>
    </row>
    <row r="8" s="1" customFormat="1" ht="28" customHeight="1" spans="1:10">
      <c r="A8" s="12" t="s">
        <v>18</v>
      </c>
      <c r="B8" s="10">
        <f t="shared" si="0"/>
        <v>3959</v>
      </c>
      <c r="C8" s="10">
        <f t="shared" si="1"/>
        <v>3400</v>
      </c>
      <c r="D8" s="13">
        <v>234</v>
      </c>
      <c r="E8" s="13">
        <v>3116</v>
      </c>
      <c r="F8" s="13">
        <v>50</v>
      </c>
      <c r="G8" s="13"/>
      <c r="H8" s="14">
        <v>559</v>
      </c>
      <c r="I8" s="13"/>
      <c r="J8" s="25"/>
    </row>
    <row r="9" s="1" customFormat="1" ht="28" customHeight="1" spans="1:10">
      <c r="A9" s="12" t="s">
        <v>19</v>
      </c>
      <c r="B9" s="10">
        <f t="shared" si="0"/>
        <v>678</v>
      </c>
      <c r="C9" s="10">
        <f t="shared" si="1"/>
        <v>155</v>
      </c>
      <c r="D9" s="14">
        <v>49</v>
      </c>
      <c r="E9" s="14">
        <v>61</v>
      </c>
      <c r="F9" s="14">
        <v>45</v>
      </c>
      <c r="G9" s="14">
        <v>30</v>
      </c>
      <c r="H9" s="14">
        <v>493</v>
      </c>
      <c r="I9" s="14"/>
      <c r="J9" s="25"/>
    </row>
    <row r="10" s="1" customFormat="1" ht="28" customHeight="1" spans="1:10">
      <c r="A10" s="12" t="s">
        <v>20</v>
      </c>
      <c r="B10" s="10">
        <f t="shared" si="0"/>
        <v>2393</v>
      </c>
      <c r="C10" s="10">
        <f t="shared" si="1"/>
        <v>2207</v>
      </c>
      <c r="D10" s="14">
        <v>2207</v>
      </c>
      <c r="E10" s="14"/>
      <c r="F10" s="14"/>
      <c r="G10" s="14">
        <v>30</v>
      </c>
      <c r="H10" s="14">
        <v>156</v>
      </c>
      <c r="I10" s="14"/>
      <c r="J10" s="25"/>
    </row>
    <row r="11" s="1" customFormat="1" ht="28" customHeight="1" spans="1:10">
      <c r="A11" s="12" t="s">
        <v>21</v>
      </c>
      <c r="B11" s="10">
        <f t="shared" si="0"/>
        <v>121</v>
      </c>
      <c r="C11" s="10">
        <f t="shared" si="1"/>
        <v>106</v>
      </c>
      <c r="D11" s="14">
        <v>106</v>
      </c>
      <c r="E11" s="14"/>
      <c r="F11" s="14"/>
      <c r="G11" s="14"/>
      <c r="H11" s="14">
        <v>15</v>
      </c>
      <c r="I11" s="14"/>
      <c r="J11" s="25"/>
    </row>
    <row r="12" s="1" customFormat="1" ht="28" customHeight="1" spans="1:10">
      <c r="A12" s="12" t="s">
        <v>22</v>
      </c>
      <c r="B12" s="10">
        <f t="shared" si="0"/>
        <v>513</v>
      </c>
      <c r="C12" s="10">
        <f t="shared" si="1"/>
        <v>168</v>
      </c>
      <c r="D12" s="14"/>
      <c r="E12" s="14">
        <v>143</v>
      </c>
      <c r="F12" s="14">
        <v>25</v>
      </c>
      <c r="G12" s="14"/>
      <c r="H12" s="14">
        <v>345</v>
      </c>
      <c r="I12" s="14"/>
      <c r="J12" s="25"/>
    </row>
    <row r="13" s="1" customFormat="1" ht="28" customHeight="1" spans="1:10">
      <c r="A13" s="12" t="s">
        <v>23</v>
      </c>
      <c r="B13" s="10">
        <f t="shared" si="0"/>
        <v>771</v>
      </c>
      <c r="C13" s="10">
        <f t="shared" si="1"/>
        <v>141</v>
      </c>
      <c r="D13" s="14"/>
      <c r="E13" s="14">
        <v>75</v>
      </c>
      <c r="F13" s="14">
        <v>66</v>
      </c>
      <c r="G13" s="14"/>
      <c r="H13" s="14">
        <v>630</v>
      </c>
      <c r="I13" s="14"/>
      <c r="J13" s="23"/>
    </row>
    <row r="14" s="1" customFormat="1" ht="28" customHeight="1" spans="1:10">
      <c r="A14" s="12" t="s">
        <v>24</v>
      </c>
      <c r="B14" s="10">
        <f t="shared" si="0"/>
        <v>1199</v>
      </c>
      <c r="C14" s="10">
        <f t="shared" si="1"/>
        <v>1184</v>
      </c>
      <c r="D14" s="14"/>
      <c r="E14" s="14">
        <v>32</v>
      </c>
      <c r="F14" s="14">
        <v>1152</v>
      </c>
      <c r="G14" s="14"/>
      <c r="H14" s="14">
        <v>15</v>
      </c>
      <c r="I14" s="14"/>
      <c r="J14" s="25"/>
    </row>
    <row r="15" s="1" customFormat="1" ht="28" customHeight="1" spans="1:10">
      <c r="A15" s="12" t="s">
        <v>25</v>
      </c>
      <c r="B15" s="10">
        <f t="shared" si="0"/>
        <v>775</v>
      </c>
      <c r="C15" s="10">
        <f t="shared" si="1"/>
        <v>25</v>
      </c>
      <c r="D15" s="14"/>
      <c r="E15" s="14"/>
      <c r="F15" s="14">
        <v>25</v>
      </c>
      <c r="G15" s="14"/>
      <c r="H15" s="14">
        <v>750</v>
      </c>
      <c r="I15" s="14"/>
      <c r="J15" s="25"/>
    </row>
    <row r="16" s="1" customFormat="1" ht="28" customHeight="1" spans="1:10">
      <c r="A16" s="12" t="s">
        <v>26</v>
      </c>
      <c r="B16" s="10">
        <f t="shared" si="0"/>
        <v>10</v>
      </c>
      <c r="C16" s="10">
        <f t="shared" si="1"/>
        <v>0</v>
      </c>
      <c r="D16" s="14"/>
      <c r="E16" s="14"/>
      <c r="F16" s="14"/>
      <c r="G16" s="14"/>
      <c r="H16" s="14">
        <v>10</v>
      </c>
      <c r="I16" s="14"/>
      <c r="J16" s="25"/>
    </row>
    <row r="17" s="1" customFormat="1" ht="28" customHeight="1" spans="1:10">
      <c r="A17" s="12" t="s">
        <v>27</v>
      </c>
      <c r="B17" s="10">
        <f t="shared" si="0"/>
        <v>3</v>
      </c>
      <c r="C17" s="10">
        <f t="shared" si="1"/>
        <v>0</v>
      </c>
      <c r="D17" s="14"/>
      <c r="E17" s="14"/>
      <c r="F17" s="14"/>
      <c r="G17" s="14"/>
      <c r="H17" s="14">
        <v>3</v>
      </c>
      <c r="I17" s="14"/>
      <c r="J17" s="25"/>
    </row>
    <row r="18" s="1" customFormat="1" ht="46" customHeight="1" spans="1:10">
      <c r="A18" s="12" t="s">
        <v>28</v>
      </c>
      <c r="B18" s="10">
        <f t="shared" si="0"/>
        <v>521</v>
      </c>
      <c r="C18" s="10">
        <f t="shared" si="1"/>
        <v>391</v>
      </c>
      <c r="D18" s="14">
        <v>100</v>
      </c>
      <c r="E18" s="14">
        <v>42</v>
      </c>
      <c r="F18" s="14">
        <v>249</v>
      </c>
      <c r="G18" s="14">
        <v>120</v>
      </c>
      <c r="H18" s="14">
        <v>10</v>
      </c>
      <c r="I18" s="14"/>
      <c r="J18" s="26" t="s">
        <v>29</v>
      </c>
    </row>
    <row r="19" s="1" customFormat="1" ht="28" customHeight="1" spans="1:10">
      <c r="A19" s="12" t="s">
        <v>30</v>
      </c>
      <c r="B19" s="10">
        <f t="shared" si="0"/>
        <v>36</v>
      </c>
      <c r="C19" s="10">
        <f t="shared" si="1"/>
        <v>36</v>
      </c>
      <c r="D19" s="14"/>
      <c r="E19" s="14">
        <v>36</v>
      </c>
      <c r="F19" s="14"/>
      <c r="G19" s="14"/>
      <c r="H19" s="14">
        <v>0</v>
      </c>
      <c r="I19" s="14"/>
      <c r="J19" s="27"/>
    </row>
    <row r="20" s="1" customFormat="1" ht="43" customHeight="1" spans="1:10">
      <c r="A20" s="12" t="s">
        <v>31</v>
      </c>
      <c r="B20" s="10">
        <f t="shared" si="0"/>
        <v>33</v>
      </c>
      <c r="C20" s="10">
        <f t="shared" si="1"/>
        <v>33</v>
      </c>
      <c r="D20" s="14"/>
      <c r="E20" s="14">
        <v>33</v>
      </c>
      <c r="F20" s="14"/>
      <c r="G20" s="14"/>
      <c r="H20" s="14">
        <v>0</v>
      </c>
      <c r="I20" s="14"/>
      <c r="J20" s="27"/>
    </row>
    <row r="21" s="1" customFormat="1" ht="28" customHeight="1" spans="1:10">
      <c r="A21" s="12" t="s">
        <v>32</v>
      </c>
      <c r="B21" s="10">
        <f t="shared" si="0"/>
        <v>30</v>
      </c>
      <c r="C21" s="10">
        <f t="shared" si="1"/>
        <v>0</v>
      </c>
      <c r="D21" s="14"/>
      <c r="E21" s="14"/>
      <c r="F21" s="14"/>
      <c r="G21" s="15">
        <v>30</v>
      </c>
      <c r="H21" s="10">
        <v>0</v>
      </c>
      <c r="I21" s="14"/>
      <c r="J21" s="27"/>
    </row>
    <row r="22" s="1" customFormat="1" ht="28" customHeight="1" spans="1:10">
      <c r="A22" s="16" t="s">
        <v>33</v>
      </c>
      <c r="B22" s="10">
        <f t="shared" si="0"/>
        <v>100</v>
      </c>
      <c r="C22" s="10">
        <f t="shared" si="1"/>
        <v>0</v>
      </c>
      <c r="D22" s="14"/>
      <c r="E22" s="14"/>
      <c r="F22" s="14"/>
      <c r="G22" s="15">
        <v>100</v>
      </c>
      <c r="H22" s="10">
        <v>0</v>
      </c>
      <c r="I22" s="14"/>
      <c r="J22" s="27"/>
    </row>
    <row r="23" s="1" customFormat="1" ht="28" customHeight="1" spans="1:10">
      <c r="A23" s="16" t="s">
        <v>34</v>
      </c>
      <c r="B23" s="10">
        <f t="shared" si="0"/>
        <v>30</v>
      </c>
      <c r="C23" s="10">
        <f t="shared" si="1"/>
        <v>0</v>
      </c>
      <c r="D23" s="14"/>
      <c r="E23" s="14"/>
      <c r="F23" s="14"/>
      <c r="G23" s="15">
        <v>30</v>
      </c>
      <c r="H23" s="10">
        <v>0</v>
      </c>
      <c r="I23" s="14"/>
      <c r="J23" s="27"/>
    </row>
    <row r="24" s="1" customFormat="1" ht="28" customHeight="1" spans="1:10">
      <c r="A24" s="16" t="s">
        <v>35</v>
      </c>
      <c r="B24" s="10">
        <f t="shared" si="0"/>
        <v>60</v>
      </c>
      <c r="C24" s="10">
        <f t="shared" si="1"/>
        <v>0</v>
      </c>
      <c r="D24" s="14"/>
      <c r="E24" s="14"/>
      <c r="F24" s="14"/>
      <c r="G24" s="15">
        <v>60</v>
      </c>
      <c r="H24" s="10">
        <v>0</v>
      </c>
      <c r="I24" s="14"/>
      <c r="J24" s="27"/>
    </row>
    <row r="25" s="1" customFormat="1" ht="28" customHeight="1" spans="1:10">
      <c r="A25" s="17" t="s">
        <v>36</v>
      </c>
      <c r="B25" s="10">
        <f t="shared" si="0"/>
        <v>15988</v>
      </c>
      <c r="C25" s="10">
        <f t="shared" ref="C25:J25" si="5">C26+C30+C33+C36+C38+C40+C43+C47+C50+C52+C55+C60+C62+C64+C67+C69+C71+C73+C76+C79+C82</f>
        <v>4432</v>
      </c>
      <c r="D25" s="10">
        <f t="shared" si="5"/>
        <v>3585</v>
      </c>
      <c r="E25" s="10">
        <f t="shared" si="5"/>
        <v>847</v>
      </c>
      <c r="F25" s="10">
        <f t="shared" si="5"/>
        <v>0</v>
      </c>
      <c r="G25" s="10">
        <f t="shared" si="5"/>
        <v>1290</v>
      </c>
      <c r="H25" s="10">
        <f t="shared" si="5"/>
        <v>186</v>
      </c>
      <c r="I25" s="10">
        <f t="shared" si="5"/>
        <v>10080</v>
      </c>
      <c r="J25" s="28">
        <f t="shared" si="5"/>
        <v>0</v>
      </c>
    </row>
    <row r="26" s="1" customFormat="1" ht="28" customHeight="1" spans="1:10">
      <c r="A26" s="17" t="s">
        <v>37</v>
      </c>
      <c r="B26" s="10">
        <f t="shared" si="0"/>
        <v>1546</v>
      </c>
      <c r="C26" s="10">
        <f t="shared" ref="C26:C85" si="6">D26+E26+F26</f>
        <v>473</v>
      </c>
      <c r="D26" s="18">
        <f t="shared" ref="D26:G26" si="7">SUM(D27:D29)</f>
        <v>457</v>
      </c>
      <c r="E26" s="18">
        <f t="shared" si="7"/>
        <v>16</v>
      </c>
      <c r="F26" s="18">
        <f t="shared" si="7"/>
        <v>0</v>
      </c>
      <c r="G26" s="18">
        <f t="shared" si="7"/>
        <v>1050</v>
      </c>
      <c r="H26" s="10">
        <v>23</v>
      </c>
      <c r="I26" s="18">
        <f>SUM(I27:I29)</f>
        <v>0</v>
      </c>
      <c r="J26" s="27"/>
    </row>
    <row r="27" s="1" customFormat="1" ht="28" customHeight="1" spans="1:10">
      <c r="A27" s="19" t="s">
        <v>38</v>
      </c>
      <c r="B27" s="10">
        <f t="shared" si="0"/>
        <v>1523</v>
      </c>
      <c r="C27" s="10">
        <f t="shared" si="6"/>
        <v>473</v>
      </c>
      <c r="D27" s="13">
        <v>457</v>
      </c>
      <c r="E27" s="13">
        <v>16</v>
      </c>
      <c r="F27" s="13"/>
      <c r="G27" s="13">
        <v>1050</v>
      </c>
      <c r="H27" s="10">
        <v>0</v>
      </c>
      <c r="I27" s="14"/>
      <c r="J27" s="29" t="s">
        <v>39</v>
      </c>
    </row>
    <row r="28" s="1" customFormat="1" ht="28" customHeight="1" spans="1:10">
      <c r="A28" s="19" t="s">
        <v>40</v>
      </c>
      <c r="B28" s="10">
        <f t="shared" si="0"/>
        <v>10</v>
      </c>
      <c r="C28" s="10">
        <f t="shared" si="6"/>
        <v>0</v>
      </c>
      <c r="D28" s="13"/>
      <c r="E28" s="13"/>
      <c r="F28" s="13"/>
      <c r="G28" s="13"/>
      <c r="H28" s="14">
        <v>10</v>
      </c>
      <c r="I28" s="14"/>
      <c r="J28" s="27"/>
    </row>
    <row r="29" s="1" customFormat="1" ht="28" customHeight="1" spans="1:10">
      <c r="A29" s="19" t="s">
        <v>41</v>
      </c>
      <c r="B29" s="10">
        <f t="shared" si="0"/>
        <v>13</v>
      </c>
      <c r="C29" s="10">
        <f t="shared" si="6"/>
        <v>0</v>
      </c>
      <c r="D29" s="13"/>
      <c r="E29" s="13"/>
      <c r="F29" s="13"/>
      <c r="G29" s="13"/>
      <c r="H29" s="14">
        <v>13</v>
      </c>
      <c r="I29" s="14"/>
      <c r="J29" s="27"/>
    </row>
    <row r="30" s="1" customFormat="1" ht="28" customHeight="1" spans="1:10">
      <c r="A30" s="17" t="s">
        <v>42</v>
      </c>
      <c r="B30" s="10">
        <f t="shared" si="0"/>
        <v>691</v>
      </c>
      <c r="C30" s="10">
        <f t="shared" si="6"/>
        <v>175</v>
      </c>
      <c r="D30" s="18">
        <f t="shared" ref="D30:G30" si="8">SUM(D31:D32)</f>
        <v>132</v>
      </c>
      <c r="E30" s="18">
        <f t="shared" si="8"/>
        <v>43</v>
      </c>
      <c r="F30" s="18">
        <f t="shared" si="8"/>
        <v>0</v>
      </c>
      <c r="G30" s="18">
        <f t="shared" si="8"/>
        <v>20</v>
      </c>
      <c r="H30" s="10">
        <v>0</v>
      </c>
      <c r="I30" s="18">
        <f>SUM(I31:I32)</f>
        <v>496</v>
      </c>
      <c r="J30" s="27"/>
    </row>
    <row r="31" s="1" customFormat="1" ht="28" customHeight="1" spans="1:10">
      <c r="A31" s="19" t="s">
        <v>43</v>
      </c>
      <c r="B31" s="10">
        <f t="shared" si="0"/>
        <v>655</v>
      </c>
      <c r="C31" s="10">
        <f t="shared" si="6"/>
        <v>139</v>
      </c>
      <c r="D31" s="13">
        <v>132</v>
      </c>
      <c r="E31" s="13">
        <v>7</v>
      </c>
      <c r="F31" s="13"/>
      <c r="G31" s="13">
        <v>20</v>
      </c>
      <c r="H31" s="10">
        <v>0</v>
      </c>
      <c r="I31" s="14">
        <f>'[1]2025年因素法测算表（6.20需打印）'!B8</f>
        <v>496</v>
      </c>
      <c r="J31" s="29" t="s">
        <v>39</v>
      </c>
    </row>
    <row r="32" s="1" customFormat="1" ht="28" customHeight="1" spans="1:10">
      <c r="A32" s="20" t="s">
        <v>44</v>
      </c>
      <c r="B32" s="10">
        <f t="shared" si="0"/>
        <v>36</v>
      </c>
      <c r="C32" s="10">
        <f t="shared" si="6"/>
        <v>36</v>
      </c>
      <c r="D32" s="13"/>
      <c r="E32" s="13">
        <v>36</v>
      </c>
      <c r="F32" s="13"/>
      <c r="G32" s="13"/>
      <c r="H32" s="10">
        <v>0</v>
      </c>
      <c r="I32" s="14"/>
      <c r="J32" s="27"/>
    </row>
    <row r="33" s="1" customFormat="1" ht="28" customHeight="1" spans="1:10">
      <c r="A33" s="17" t="s">
        <v>45</v>
      </c>
      <c r="B33" s="10">
        <f t="shared" si="0"/>
        <v>418</v>
      </c>
      <c r="C33" s="10">
        <f t="shared" si="6"/>
        <v>90</v>
      </c>
      <c r="D33" s="18">
        <f t="shared" ref="D33:G33" si="9">SUM(D34:D35)</f>
        <v>84</v>
      </c>
      <c r="E33" s="18">
        <f t="shared" si="9"/>
        <v>6</v>
      </c>
      <c r="F33" s="18">
        <f t="shared" si="9"/>
        <v>0</v>
      </c>
      <c r="G33" s="18">
        <f t="shared" si="9"/>
        <v>30</v>
      </c>
      <c r="H33" s="10">
        <v>10</v>
      </c>
      <c r="I33" s="18">
        <f>SUM(I34:I35)</f>
        <v>288</v>
      </c>
      <c r="J33" s="27"/>
    </row>
    <row r="34" s="1" customFormat="1" ht="28" customHeight="1" spans="1:10">
      <c r="A34" s="19" t="s">
        <v>46</v>
      </c>
      <c r="B34" s="10">
        <f t="shared" si="0"/>
        <v>408</v>
      </c>
      <c r="C34" s="10">
        <f t="shared" si="6"/>
        <v>90</v>
      </c>
      <c r="D34" s="13">
        <v>84</v>
      </c>
      <c r="E34" s="13">
        <v>6</v>
      </c>
      <c r="F34" s="13"/>
      <c r="G34" s="13">
        <v>30</v>
      </c>
      <c r="H34" s="10">
        <v>0</v>
      </c>
      <c r="I34" s="14">
        <f>'[1]2025年因素法测算表（6.20需打印）'!B9</f>
        <v>288</v>
      </c>
      <c r="J34" s="29" t="s">
        <v>39</v>
      </c>
    </row>
    <row r="35" s="1" customFormat="1" ht="28" customHeight="1" spans="1:10">
      <c r="A35" s="19" t="s">
        <v>47</v>
      </c>
      <c r="B35" s="10">
        <f t="shared" si="0"/>
        <v>10</v>
      </c>
      <c r="C35" s="10">
        <f t="shared" si="6"/>
        <v>0</v>
      </c>
      <c r="D35" s="13"/>
      <c r="E35" s="13"/>
      <c r="F35" s="13"/>
      <c r="G35" s="13"/>
      <c r="H35" s="14">
        <v>10</v>
      </c>
      <c r="I35" s="14"/>
      <c r="J35" s="27"/>
    </row>
    <row r="36" s="1" customFormat="1" ht="28" customHeight="1" spans="1:10">
      <c r="A36" s="17" t="s">
        <v>48</v>
      </c>
      <c r="B36" s="10">
        <f t="shared" si="0"/>
        <v>797</v>
      </c>
      <c r="C36" s="10">
        <f t="shared" si="6"/>
        <v>201</v>
      </c>
      <c r="D36" s="18">
        <f t="shared" ref="D36:G36" si="10">SUM(D37:D37)</f>
        <v>195</v>
      </c>
      <c r="E36" s="18">
        <f t="shared" si="10"/>
        <v>6</v>
      </c>
      <c r="F36" s="18">
        <f t="shared" si="10"/>
        <v>0</v>
      </c>
      <c r="G36" s="18">
        <f t="shared" si="10"/>
        <v>20</v>
      </c>
      <c r="H36" s="10">
        <v>10</v>
      </c>
      <c r="I36" s="18">
        <f>SUM(I37:I37)</f>
        <v>566</v>
      </c>
      <c r="J36" s="27"/>
    </row>
    <row r="37" s="1" customFormat="1" ht="28" customHeight="1" spans="1:10">
      <c r="A37" s="19" t="s">
        <v>49</v>
      </c>
      <c r="B37" s="10">
        <f t="shared" si="0"/>
        <v>797</v>
      </c>
      <c r="C37" s="10">
        <f t="shared" si="6"/>
        <v>201</v>
      </c>
      <c r="D37" s="13">
        <v>195</v>
      </c>
      <c r="E37" s="13">
        <v>6</v>
      </c>
      <c r="F37" s="13"/>
      <c r="G37" s="13">
        <v>20</v>
      </c>
      <c r="H37" s="14">
        <v>10</v>
      </c>
      <c r="I37" s="14">
        <f>'[1]2025年因素法测算表（6.20需打印）'!B10</f>
        <v>566</v>
      </c>
      <c r="J37" s="29" t="s">
        <v>39</v>
      </c>
    </row>
    <row r="38" s="1" customFormat="1" ht="28" customHeight="1" spans="1:10">
      <c r="A38" s="17" t="s">
        <v>50</v>
      </c>
      <c r="B38" s="10">
        <f t="shared" si="0"/>
        <v>742</v>
      </c>
      <c r="C38" s="10">
        <f t="shared" si="6"/>
        <v>221</v>
      </c>
      <c r="D38" s="18">
        <f t="shared" ref="D38:G38" si="11">SUM(D39:D39)</f>
        <v>207</v>
      </c>
      <c r="E38" s="18">
        <f t="shared" si="11"/>
        <v>14</v>
      </c>
      <c r="F38" s="18">
        <f t="shared" si="11"/>
        <v>0</v>
      </c>
      <c r="G38" s="18">
        <f t="shared" si="11"/>
        <v>10</v>
      </c>
      <c r="H38" s="10">
        <v>0</v>
      </c>
      <c r="I38" s="18">
        <f>SUM(I39:I39)</f>
        <v>511</v>
      </c>
      <c r="J38" s="27"/>
    </row>
    <row r="39" s="1" customFormat="1" ht="28" customHeight="1" spans="1:10">
      <c r="A39" s="19" t="s">
        <v>51</v>
      </c>
      <c r="B39" s="10">
        <f t="shared" si="0"/>
        <v>742</v>
      </c>
      <c r="C39" s="10">
        <f t="shared" si="6"/>
        <v>221</v>
      </c>
      <c r="D39" s="13">
        <v>207</v>
      </c>
      <c r="E39" s="13">
        <v>14</v>
      </c>
      <c r="F39" s="13"/>
      <c r="G39" s="13">
        <v>10</v>
      </c>
      <c r="H39" s="10">
        <v>0</v>
      </c>
      <c r="I39" s="14">
        <f>'[1]2025年因素法测算表（6.20需打印）'!B11</f>
        <v>511</v>
      </c>
      <c r="J39" s="29" t="s">
        <v>39</v>
      </c>
    </row>
    <row r="40" s="1" customFormat="1" ht="28" customHeight="1" spans="1:10">
      <c r="A40" s="17" t="s">
        <v>52</v>
      </c>
      <c r="B40" s="10">
        <f t="shared" si="0"/>
        <v>1100</v>
      </c>
      <c r="C40" s="10">
        <f t="shared" si="6"/>
        <v>364</v>
      </c>
      <c r="D40" s="18">
        <f t="shared" ref="D40:G40" si="12">SUM(D41:D42)</f>
        <v>224</v>
      </c>
      <c r="E40" s="18">
        <f t="shared" si="12"/>
        <v>140</v>
      </c>
      <c r="F40" s="18">
        <f t="shared" si="12"/>
        <v>0</v>
      </c>
      <c r="G40" s="18">
        <f t="shared" si="12"/>
        <v>80</v>
      </c>
      <c r="H40" s="10">
        <v>10</v>
      </c>
      <c r="I40" s="18">
        <f>SUM(I41:I42)</f>
        <v>646</v>
      </c>
      <c r="J40" s="27"/>
    </row>
    <row r="41" s="1" customFormat="1" ht="28" customHeight="1" spans="1:10">
      <c r="A41" s="19" t="s">
        <v>53</v>
      </c>
      <c r="B41" s="10">
        <f t="shared" si="0"/>
        <v>900</v>
      </c>
      <c r="C41" s="10">
        <f t="shared" si="6"/>
        <v>254</v>
      </c>
      <c r="D41" s="13">
        <v>224</v>
      </c>
      <c r="E41" s="13">
        <v>30</v>
      </c>
      <c r="F41" s="13"/>
      <c r="G41" s="13"/>
      <c r="H41" s="10">
        <v>0</v>
      </c>
      <c r="I41" s="14">
        <f>'[1]2025年因素法测算表（6.20需打印）'!B12</f>
        <v>646</v>
      </c>
      <c r="J41" s="29" t="s">
        <v>39</v>
      </c>
    </row>
    <row r="42" s="1" customFormat="1" ht="28" customHeight="1" spans="1:10">
      <c r="A42" s="19" t="s">
        <v>54</v>
      </c>
      <c r="B42" s="10">
        <f t="shared" si="0"/>
        <v>200</v>
      </c>
      <c r="C42" s="10">
        <f t="shared" si="6"/>
        <v>110</v>
      </c>
      <c r="D42" s="13"/>
      <c r="E42" s="13">
        <v>110</v>
      </c>
      <c r="F42" s="13"/>
      <c r="G42" s="13">
        <v>80</v>
      </c>
      <c r="H42" s="14">
        <v>10</v>
      </c>
      <c r="I42" s="14"/>
      <c r="J42" s="27"/>
    </row>
    <row r="43" s="1" customFormat="1" ht="28" customHeight="1" spans="1:10">
      <c r="A43" s="17" t="s">
        <v>55</v>
      </c>
      <c r="B43" s="10">
        <f t="shared" si="0"/>
        <v>739</v>
      </c>
      <c r="C43" s="10">
        <f t="shared" si="6"/>
        <v>228</v>
      </c>
      <c r="D43" s="18">
        <f t="shared" ref="D43:G43" si="13">SUM(D44:D46)</f>
        <v>140</v>
      </c>
      <c r="E43" s="18">
        <f t="shared" si="13"/>
        <v>88</v>
      </c>
      <c r="F43" s="18">
        <f t="shared" si="13"/>
        <v>0</v>
      </c>
      <c r="G43" s="18">
        <f t="shared" si="13"/>
        <v>0</v>
      </c>
      <c r="H43" s="10">
        <v>10</v>
      </c>
      <c r="I43" s="18">
        <f>SUM(I44:I46)</f>
        <v>501</v>
      </c>
      <c r="J43" s="27"/>
    </row>
    <row r="44" s="1" customFormat="1" ht="28" customHeight="1" spans="1:10">
      <c r="A44" s="19" t="s">
        <v>56</v>
      </c>
      <c r="B44" s="10">
        <f t="shared" si="0"/>
        <v>649</v>
      </c>
      <c r="C44" s="10">
        <f t="shared" si="6"/>
        <v>148</v>
      </c>
      <c r="D44" s="13">
        <v>140</v>
      </c>
      <c r="E44" s="13">
        <v>8</v>
      </c>
      <c r="F44" s="13"/>
      <c r="G44" s="13"/>
      <c r="H44" s="10">
        <v>0</v>
      </c>
      <c r="I44" s="14">
        <f>'[1]2025年因素法测算表（6.20需打印）'!B13</f>
        <v>501</v>
      </c>
      <c r="J44" s="29" t="s">
        <v>39</v>
      </c>
    </row>
    <row r="45" s="1" customFormat="1" ht="28" customHeight="1" spans="1:10">
      <c r="A45" s="19" t="s">
        <v>57</v>
      </c>
      <c r="B45" s="10">
        <f t="shared" si="0"/>
        <v>80</v>
      </c>
      <c r="C45" s="10">
        <f t="shared" si="6"/>
        <v>80</v>
      </c>
      <c r="D45" s="13"/>
      <c r="E45" s="13">
        <v>80</v>
      </c>
      <c r="F45" s="13"/>
      <c r="G45" s="13"/>
      <c r="H45" s="10">
        <v>0</v>
      </c>
      <c r="I45" s="14"/>
      <c r="J45" s="27"/>
    </row>
    <row r="46" s="1" customFormat="1" ht="28" customHeight="1" spans="1:10">
      <c r="A46" s="19" t="s">
        <v>58</v>
      </c>
      <c r="B46" s="10">
        <f t="shared" si="0"/>
        <v>10</v>
      </c>
      <c r="C46" s="10">
        <f t="shared" si="6"/>
        <v>0</v>
      </c>
      <c r="D46" s="13"/>
      <c r="E46" s="13"/>
      <c r="F46" s="13"/>
      <c r="G46" s="13"/>
      <c r="H46" s="14">
        <v>10</v>
      </c>
      <c r="I46" s="14"/>
      <c r="J46" s="27"/>
    </row>
    <row r="47" s="1" customFormat="1" ht="28" customHeight="1" spans="1:10">
      <c r="A47" s="17" t="s">
        <v>59</v>
      </c>
      <c r="B47" s="10">
        <f t="shared" si="0"/>
        <v>593</v>
      </c>
      <c r="C47" s="10">
        <f t="shared" si="6"/>
        <v>159</v>
      </c>
      <c r="D47" s="18">
        <f t="shared" ref="D47:G47" si="14">SUM(D48:D49)</f>
        <v>130</v>
      </c>
      <c r="E47" s="18">
        <f t="shared" si="14"/>
        <v>29</v>
      </c>
      <c r="F47" s="18">
        <f t="shared" si="14"/>
        <v>0</v>
      </c>
      <c r="G47" s="18">
        <f t="shared" si="14"/>
        <v>30</v>
      </c>
      <c r="H47" s="10">
        <v>0</v>
      </c>
      <c r="I47" s="18">
        <f>SUM(I48:I49)</f>
        <v>404</v>
      </c>
      <c r="J47" s="27"/>
    </row>
    <row r="48" s="1" customFormat="1" ht="28" customHeight="1" spans="1:10">
      <c r="A48" s="19" t="s">
        <v>60</v>
      </c>
      <c r="B48" s="10">
        <f t="shared" si="0"/>
        <v>571</v>
      </c>
      <c r="C48" s="10">
        <f t="shared" si="6"/>
        <v>137</v>
      </c>
      <c r="D48" s="13">
        <v>130</v>
      </c>
      <c r="E48" s="13">
        <v>7</v>
      </c>
      <c r="F48" s="13"/>
      <c r="G48" s="13">
        <v>30</v>
      </c>
      <c r="H48" s="10">
        <v>0</v>
      </c>
      <c r="I48" s="14">
        <f>'[1]2025年因素法测算表（6.20需打印）'!B14</f>
        <v>404</v>
      </c>
      <c r="J48" s="29" t="s">
        <v>39</v>
      </c>
    </row>
    <row r="49" s="1" customFormat="1" ht="28" customHeight="1" spans="1:10">
      <c r="A49" s="19" t="s">
        <v>61</v>
      </c>
      <c r="B49" s="10">
        <f t="shared" si="0"/>
        <v>22</v>
      </c>
      <c r="C49" s="10">
        <f t="shared" si="6"/>
        <v>22</v>
      </c>
      <c r="D49" s="13"/>
      <c r="E49" s="13">
        <v>22</v>
      </c>
      <c r="F49" s="11"/>
      <c r="G49" s="11"/>
      <c r="H49" s="10">
        <v>0</v>
      </c>
      <c r="I49" s="14"/>
      <c r="J49" s="27"/>
    </row>
    <row r="50" s="1" customFormat="1" ht="28" customHeight="1" spans="1:10">
      <c r="A50" s="17" t="s">
        <v>62</v>
      </c>
      <c r="B50" s="10">
        <f t="shared" si="0"/>
        <v>653</v>
      </c>
      <c r="C50" s="10">
        <f t="shared" si="6"/>
        <v>151</v>
      </c>
      <c r="D50" s="10">
        <f t="shared" ref="D50:G50" si="15">D51</f>
        <v>146</v>
      </c>
      <c r="E50" s="10">
        <f t="shared" si="15"/>
        <v>5</v>
      </c>
      <c r="F50" s="10">
        <f t="shared" si="15"/>
        <v>0</v>
      </c>
      <c r="G50" s="10">
        <f t="shared" si="15"/>
        <v>0</v>
      </c>
      <c r="H50" s="10">
        <v>13</v>
      </c>
      <c r="I50" s="10">
        <f>I51</f>
        <v>489</v>
      </c>
      <c r="J50" s="27"/>
    </row>
    <row r="51" s="1" customFormat="1" ht="28" customHeight="1" spans="1:10">
      <c r="A51" s="19" t="s">
        <v>63</v>
      </c>
      <c r="B51" s="10">
        <f t="shared" si="0"/>
        <v>653</v>
      </c>
      <c r="C51" s="10">
        <f t="shared" si="6"/>
        <v>151</v>
      </c>
      <c r="D51" s="13">
        <v>146</v>
      </c>
      <c r="E51" s="13">
        <v>5</v>
      </c>
      <c r="F51" s="13"/>
      <c r="G51" s="13"/>
      <c r="H51" s="14">
        <v>13</v>
      </c>
      <c r="I51" s="14">
        <f>'[1]2025年因素法测算表（6.20需打印）'!B15</f>
        <v>489</v>
      </c>
      <c r="J51" s="29" t="s">
        <v>39</v>
      </c>
    </row>
    <row r="52" s="1" customFormat="1" ht="28" customHeight="1" spans="1:10">
      <c r="A52" s="17" t="s">
        <v>64</v>
      </c>
      <c r="B52" s="10">
        <f t="shared" si="0"/>
        <v>649</v>
      </c>
      <c r="C52" s="10">
        <f t="shared" si="6"/>
        <v>182</v>
      </c>
      <c r="D52" s="18">
        <f t="shared" ref="D52:G52" si="16">SUM(D53:D54)</f>
        <v>156</v>
      </c>
      <c r="E52" s="18">
        <f t="shared" si="16"/>
        <v>26</v>
      </c>
      <c r="F52" s="18">
        <f t="shared" si="16"/>
        <v>0</v>
      </c>
      <c r="G52" s="18">
        <f t="shared" si="16"/>
        <v>0</v>
      </c>
      <c r="H52" s="10">
        <v>0</v>
      </c>
      <c r="I52" s="18">
        <f>SUM(I53:I54)</f>
        <v>467</v>
      </c>
      <c r="J52" s="27"/>
    </row>
    <row r="53" s="1" customFormat="1" ht="28" customHeight="1" spans="1:10">
      <c r="A53" s="19" t="s">
        <v>65</v>
      </c>
      <c r="B53" s="10">
        <f t="shared" si="0"/>
        <v>629</v>
      </c>
      <c r="C53" s="10">
        <f t="shared" si="6"/>
        <v>162</v>
      </c>
      <c r="D53" s="13">
        <v>156</v>
      </c>
      <c r="E53" s="13">
        <v>6</v>
      </c>
      <c r="F53" s="13"/>
      <c r="G53" s="13"/>
      <c r="H53" s="10">
        <v>0</v>
      </c>
      <c r="I53" s="14">
        <f>'[1]2025年因素法测算表（6.20需打印）'!B16</f>
        <v>467</v>
      </c>
      <c r="J53" s="29" t="s">
        <v>39</v>
      </c>
    </row>
    <row r="54" s="1" customFormat="1" ht="28" customHeight="1" spans="1:10">
      <c r="A54" s="19" t="s">
        <v>66</v>
      </c>
      <c r="B54" s="10">
        <f t="shared" si="0"/>
        <v>20</v>
      </c>
      <c r="C54" s="10">
        <f t="shared" si="6"/>
        <v>20</v>
      </c>
      <c r="D54" s="13"/>
      <c r="E54" s="13">
        <v>20</v>
      </c>
      <c r="F54" s="13"/>
      <c r="G54" s="13"/>
      <c r="H54" s="10">
        <v>0</v>
      </c>
      <c r="I54" s="14"/>
      <c r="J54" s="27"/>
    </row>
    <row r="55" s="1" customFormat="1" ht="28" customHeight="1" spans="1:10">
      <c r="A55" s="17" t="s">
        <v>67</v>
      </c>
      <c r="B55" s="10">
        <f t="shared" si="0"/>
        <v>1109</v>
      </c>
      <c r="C55" s="10">
        <f t="shared" si="6"/>
        <v>445</v>
      </c>
      <c r="D55" s="10">
        <f t="shared" ref="D55:I55" si="17">SUM(D56:D58)</f>
        <v>195</v>
      </c>
      <c r="E55" s="10">
        <f t="shared" si="17"/>
        <v>250</v>
      </c>
      <c r="F55" s="10">
        <f t="shared" si="17"/>
        <v>0</v>
      </c>
      <c r="G55" s="10">
        <f t="shared" si="17"/>
        <v>0</v>
      </c>
      <c r="H55" s="10">
        <f t="shared" si="17"/>
        <v>0</v>
      </c>
      <c r="I55" s="10">
        <f t="shared" si="17"/>
        <v>664</v>
      </c>
      <c r="J55" s="27"/>
    </row>
    <row r="56" s="1" customFormat="1" ht="28" customHeight="1" spans="1:10">
      <c r="A56" s="19" t="s">
        <v>68</v>
      </c>
      <c r="B56" s="10">
        <f t="shared" si="0"/>
        <v>895</v>
      </c>
      <c r="C56" s="10">
        <f t="shared" si="6"/>
        <v>231</v>
      </c>
      <c r="D56" s="13">
        <v>195</v>
      </c>
      <c r="E56" s="13">
        <v>36</v>
      </c>
      <c r="F56" s="13"/>
      <c r="G56" s="13"/>
      <c r="H56" s="10">
        <v>0</v>
      </c>
      <c r="I56" s="14">
        <f>'[1]2025年因素法测算表（6.20需打印）'!B17</f>
        <v>664</v>
      </c>
      <c r="J56" s="29" t="s">
        <v>39</v>
      </c>
    </row>
    <row r="57" s="1" customFormat="1" ht="28" customHeight="1" spans="1:10">
      <c r="A57" s="19" t="s">
        <v>69</v>
      </c>
      <c r="B57" s="10">
        <f t="shared" si="0"/>
        <v>34</v>
      </c>
      <c r="C57" s="10">
        <f t="shared" si="6"/>
        <v>34</v>
      </c>
      <c r="D57" s="13"/>
      <c r="E57" s="13">
        <v>34</v>
      </c>
      <c r="F57" s="13"/>
      <c r="G57" s="13"/>
      <c r="H57" s="10"/>
      <c r="I57" s="14"/>
      <c r="J57" s="27"/>
    </row>
    <row r="58" s="1" customFormat="1" ht="28" customHeight="1" spans="1:10">
      <c r="A58" s="19" t="s">
        <v>70</v>
      </c>
      <c r="B58" s="10">
        <f t="shared" si="0"/>
        <v>180</v>
      </c>
      <c r="C58" s="10">
        <f t="shared" si="6"/>
        <v>180</v>
      </c>
      <c r="D58" s="18"/>
      <c r="E58" s="15">
        <f>E59</f>
        <v>180</v>
      </c>
      <c r="F58" s="18"/>
      <c r="G58" s="18"/>
      <c r="H58" s="10">
        <v>0</v>
      </c>
      <c r="I58" s="14"/>
      <c r="J58" s="27"/>
    </row>
    <row r="59" s="1" customFormat="1" ht="31" customHeight="1" spans="1:10">
      <c r="A59" s="19" t="s">
        <v>71</v>
      </c>
      <c r="B59" s="10">
        <f t="shared" si="0"/>
        <v>180</v>
      </c>
      <c r="C59" s="10">
        <f t="shared" si="6"/>
        <v>180</v>
      </c>
      <c r="D59" s="13"/>
      <c r="E59" s="13">
        <v>180</v>
      </c>
      <c r="F59" s="13"/>
      <c r="G59" s="13"/>
      <c r="H59" s="10">
        <v>0</v>
      </c>
      <c r="I59" s="14"/>
      <c r="J59" s="27"/>
    </row>
    <row r="60" s="1" customFormat="1" ht="28" customHeight="1" spans="1:10">
      <c r="A60" s="17" t="s">
        <v>72</v>
      </c>
      <c r="B60" s="10">
        <f t="shared" si="0"/>
        <v>799</v>
      </c>
      <c r="C60" s="10">
        <f t="shared" si="6"/>
        <v>204</v>
      </c>
      <c r="D60" s="18">
        <f t="shared" ref="D60:G60" si="18">SUM(D61:D61)</f>
        <v>198</v>
      </c>
      <c r="E60" s="18">
        <f t="shared" si="18"/>
        <v>6</v>
      </c>
      <c r="F60" s="18">
        <f t="shared" si="18"/>
        <v>0</v>
      </c>
      <c r="G60" s="18">
        <f t="shared" si="18"/>
        <v>40</v>
      </c>
      <c r="H60" s="10">
        <v>0</v>
      </c>
      <c r="I60" s="18">
        <f>SUM(I61:I61)</f>
        <v>555</v>
      </c>
      <c r="J60" s="27"/>
    </row>
    <row r="61" s="1" customFormat="1" ht="28" customHeight="1" spans="1:10">
      <c r="A61" s="19" t="s">
        <v>73</v>
      </c>
      <c r="B61" s="10">
        <f t="shared" si="0"/>
        <v>799</v>
      </c>
      <c r="C61" s="10">
        <f t="shared" si="6"/>
        <v>204</v>
      </c>
      <c r="D61" s="13">
        <v>198</v>
      </c>
      <c r="E61" s="13">
        <v>6</v>
      </c>
      <c r="F61" s="13"/>
      <c r="G61" s="13">
        <v>40</v>
      </c>
      <c r="H61" s="10">
        <v>0</v>
      </c>
      <c r="I61" s="14">
        <f>'[1]2025年因素法测算表（6.20需打印）'!B18</f>
        <v>555</v>
      </c>
      <c r="J61" s="29" t="s">
        <v>39</v>
      </c>
    </row>
    <row r="62" s="1" customFormat="1" ht="28" customHeight="1" spans="1:10">
      <c r="A62" s="17" t="s">
        <v>74</v>
      </c>
      <c r="B62" s="10">
        <f t="shared" si="0"/>
        <v>607</v>
      </c>
      <c r="C62" s="10">
        <f t="shared" si="6"/>
        <v>150</v>
      </c>
      <c r="D62" s="18">
        <f t="shared" ref="D62:F62" si="19">SUM(D63)</f>
        <v>143</v>
      </c>
      <c r="E62" s="18">
        <f t="shared" si="19"/>
        <v>7</v>
      </c>
      <c r="F62" s="18">
        <f t="shared" si="19"/>
        <v>0</v>
      </c>
      <c r="G62" s="11">
        <f>G63</f>
        <v>0</v>
      </c>
      <c r="H62" s="10">
        <v>10</v>
      </c>
      <c r="I62" s="11">
        <f>I63</f>
        <v>447</v>
      </c>
      <c r="J62" s="27"/>
    </row>
    <row r="63" s="1" customFormat="1" ht="28" customHeight="1" spans="1:10">
      <c r="A63" s="19" t="s">
        <v>75</v>
      </c>
      <c r="B63" s="10">
        <f t="shared" si="0"/>
        <v>607</v>
      </c>
      <c r="C63" s="10">
        <f t="shared" si="6"/>
        <v>150</v>
      </c>
      <c r="D63" s="13">
        <v>143</v>
      </c>
      <c r="E63" s="13">
        <v>7</v>
      </c>
      <c r="F63" s="13"/>
      <c r="G63" s="13"/>
      <c r="H63" s="14">
        <v>10</v>
      </c>
      <c r="I63" s="14">
        <f>'[1]2025年因素法测算表（6.20需打印）'!B19</f>
        <v>447</v>
      </c>
      <c r="J63" s="29" t="s">
        <v>39</v>
      </c>
    </row>
    <row r="64" s="1" customFormat="1" ht="28" customHeight="1" spans="1:10">
      <c r="A64" s="17" t="s">
        <v>76</v>
      </c>
      <c r="B64" s="10">
        <f t="shared" si="0"/>
        <v>784</v>
      </c>
      <c r="C64" s="10">
        <f t="shared" si="6"/>
        <v>239</v>
      </c>
      <c r="D64" s="18">
        <f t="shared" ref="D64:G64" si="20">SUM(D65:D66)</f>
        <v>192</v>
      </c>
      <c r="E64" s="18">
        <f t="shared" si="20"/>
        <v>47</v>
      </c>
      <c r="F64" s="18">
        <f t="shared" si="20"/>
        <v>0</v>
      </c>
      <c r="G64" s="18">
        <f t="shared" si="20"/>
        <v>0</v>
      </c>
      <c r="H64" s="10">
        <v>0</v>
      </c>
      <c r="I64" s="18">
        <f>SUM(I65:I66)</f>
        <v>545</v>
      </c>
      <c r="J64" s="27"/>
    </row>
    <row r="65" s="1" customFormat="1" ht="28" customHeight="1" spans="1:10">
      <c r="A65" s="19" t="s">
        <v>77</v>
      </c>
      <c r="B65" s="10">
        <f t="shared" si="0"/>
        <v>745</v>
      </c>
      <c r="C65" s="10">
        <f t="shared" si="6"/>
        <v>200</v>
      </c>
      <c r="D65" s="13">
        <v>192</v>
      </c>
      <c r="E65" s="13">
        <v>8</v>
      </c>
      <c r="F65" s="13"/>
      <c r="G65" s="11"/>
      <c r="H65" s="10">
        <v>0</v>
      </c>
      <c r="I65" s="14">
        <f>'[1]2025年因素法测算表（6.20需打印）'!B20</f>
        <v>545</v>
      </c>
      <c r="J65" s="29" t="s">
        <v>39</v>
      </c>
    </row>
    <row r="66" s="1" customFormat="1" ht="28" customHeight="1" spans="1:10">
      <c r="A66" s="19" t="s">
        <v>78</v>
      </c>
      <c r="B66" s="10">
        <f t="shared" si="0"/>
        <v>39</v>
      </c>
      <c r="C66" s="10">
        <f t="shared" si="6"/>
        <v>39</v>
      </c>
      <c r="D66" s="13"/>
      <c r="E66" s="13">
        <v>39</v>
      </c>
      <c r="F66" s="13"/>
      <c r="G66" s="13"/>
      <c r="H66" s="10">
        <v>0</v>
      </c>
      <c r="I66" s="14"/>
      <c r="J66" s="27"/>
    </row>
    <row r="67" s="1" customFormat="1" ht="28" customHeight="1" spans="1:10">
      <c r="A67" s="17" t="s">
        <v>79</v>
      </c>
      <c r="B67" s="10">
        <f t="shared" si="0"/>
        <v>575</v>
      </c>
      <c r="C67" s="10">
        <f t="shared" si="6"/>
        <v>124</v>
      </c>
      <c r="D67" s="18">
        <f t="shared" ref="D67:G67" si="21">SUM(D68:D68)</f>
        <v>117</v>
      </c>
      <c r="E67" s="18">
        <f t="shared" si="21"/>
        <v>7</v>
      </c>
      <c r="F67" s="18">
        <f t="shared" si="21"/>
        <v>0</v>
      </c>
      <c r="G67" s="18">
        <f t="shared" si="21"/>
        <v>0</v>
      </c>
      <c r="H67" s="10">
        <v>0</v>
      </c>
      <c r="I67" s="18">
        <f t="shared" ref="I67:I71" si="22">SUM(I68:I68)</f>
        <v>451</v>
      </c>
      <c r="J67" s="27"/>
    </row>
    <row r="68" s="1" customFormat="1" ht="28" customHeight="1" spans="1:10">
      <c r="A68" s="19" t="s">
        <v>80</v>
      </c>
      <c r="B68" s="10">
        <f t="shared" si="0"/>
        <v>575</v>
      </c>
      <c r="C68" s="10">
        <f t="shared" si="6"/>
        <v>124</v>
      </c>
      <c r="D68" s="13">
        <v>117</v>
      </c>
      <c r="E68" s="13">
        <v>7</v>
      </c>
      <c r="F68" s="13"/>
      <c r="G68" s="13"/>
      <c r="H68" s="10">
        <v>0</v>
      </c>
      <c r="I68" s="14">
        <f>'[1]2025年因素法测算表（6.20需打印）'!B21</f>
        <v>451</v>
      </c>
      <c r="J68" s="29" t="s">
        <v>39</v>
      </c>
    </row>
    <row r="69" s="1" customFormat="1" ht="28" customHeight="1" spans="1:10">
      <c r="A69" s="17" t="s">
        <v>81</v>
      </c>
      <c r="B69" s="10">
        <f t="shared" si="0"/>
        <v>537</v>
      </c>
      <c r="C69" s="10">
        <f t="shared" si="6"/>
        <v>164</v>
      </c>
      <c r="D69" s="18">
        <f t="shared" ref="D69:G69" si="23">SUM(D70:D70)</f>
        <v>152</v>
      </c>
      <c r="E69" s="18">
        <f t="shared" si="23"/>
        <v>12</v>
      </c>
      <c r="F69" s="18">
        <f t="shared" si="23"/>
        <v>0</v>
      </c>
      <c r="G69" s="18">
        <f t="shared" si="23"/>
        <v>0</v>
      </c>
      <c r="H69" s="10">
        <v>0</v>
      </c>
      <c r="I69" s="18">
        <f t="shared" si="22"/>
        <v>373</v>
      </c>
      <c r="J69" s="27"/>
    </row>
    <row r="70" s="1" customFormat="1" ht="28" customHeight="1" spans="1:10">
      <c r="A70" s="19" t="s">
        <v>82</v>
      </c>
      <c r="B70" s="10">
        <f t="shared" ref="B70:B85" si="24">C70+G70+H70+I70</f>
        <v>537</v>
      </c>
      <c r="C70" s="10">
        <f t="shared" si="6"/>
        <v>164</v>
      </c>
      <c r="D70" s="13">
        <v>152</v>
      </c>
      <c r="E70" s="13">
        <v>12</v>
      </c>
      <c r="F70" s="13"/>
      <c r="G70" s="13"/>
      <c r="H70" s="10">
        <v>0</v>
      </c>
      <c r="I70" s="14">
        <f>'[1]2025年因素法测算表（6.20需打印）'!B22</f>
        <v>373</v>
      </c>
      <c r="J70" s="29" t="s">
        <v>39</v>
      </c>
    </row>
    <row r="71" s="1" customFormat="1" ht="28" customHeight="1" spans="1:10">
      <c r="A71" s="17" t="s">
        <v>83</v>
      </c>
      <c r="B71" s="10">
        <f t="shared" si="24"/>
        <v>556</v>
      </c>
      <c r="C71" s="10">
        <f t="shared" si="6"/>
        <v>140</v>
      </c>
      <c r="D71" s="18">
        <f t="shared" ref="D71:G71" si="25">SUM(D72:D72)</f>
        <v>133</v>
      </c>
      <c r="E71" s="18">
        <f t="shared" si="25"/>
        <v>7</v>
      </c>
      <c r="F71" s="18">
        <f t="shared" si="25"/>
        <v>0</v>
      </c>
      <c r="G71" s="18">
        <f t="shared" si="25"/>
        <v>0</v>
      </c>
      <c r="H71" s="10">
        <v>0</v>
      </c>
      <c r="I71" s="18">
        <f t="shared" si="22"/>
        <v>416</v>
      </c>
      <c r="J71" s="27"/>
    </row>
    <row r="72" s="1" customFormat="1" ht="28" customHeight="1" spans="1:10">
      <c r="A72" s="19" t="s">
        <v>84</v>
      </c>
      <c r="B72" s="10">
        <f t="shared" si="24"/>
        <v>556</v>
      </c>
      <c r="C72" s="10">
        <f t="shared" si="6"/>
        <v>140</v>
      </c>
      <c r="D72" s="13">
        <v>133</v>
      </c>
      <c r="E72" s="13">
        <v>7</v>
      </c>
      <c r="F72" s="13"/>
      <c r="G72" s="13"/>
      <c r="H72" s="10">
        <v>0</v>
      </c>
      <c r="I72" s="14">
        <f>'[1]2025年因素法测算表（6.20需打印）'!B23</f>
        <v>416</v>
      </c>
      <c r="J72" s="29" t="s">
        <v>39</v>
      </c>
    </row>
    <row r="73" s="1" customFormat="1" ht="28" customHeight="1" spans="1:10">
      <c r="A73" s="17" t="s">
        <v>85</v>
      </c>
      <c r="B73" s="10">
        <f t="shared" si="24"/>
        <v>492</v>
      </c>
      <c r="C73" s="10">
        <f t="shared" si="6"/>
        <v>166</v>
      </c>
      <c r="D73" s="18">
        <f t="shared" ref="D73:G73" si="26">SUM(D74:D75)</f>
        <v>130</v>
      </c>
      <c r="E73" s="18">
        <f t="shared" si="26"/>
        <v>36</v>
      </c>
      <c r="F73" s="18">
        <f t="shared" si="26"/>
        <v>0</v>
      </c>
      <c r="G73" s="18">
        <f t="shared" si="26"/>
        <v>0</v>
      </c>
      <c r="H73" s="10">
        <v>0</v>
      </c>
      <c r="I73" s="18">
        <f>SUM(I74:I75)</f>
        <v>326</v>
      </c>
      <c r="J73" s="27"/>
    </row>
    <row r="74" s="1" customFormat="1" ht="28" customHeight="1" spans="1:10">
      <c r="A74" s="19" t="s">
        <v>86</v>
      </c>
      <c r="B74" s="10">
        <f t="shared" si="24"/>
        <v>462</v>
      </c>
      <c r="C74" s="10">
        <f t="shared" si="6"/>
        <v>136</v>
      </c>
      <c r="D74" s="13">
        <v>130</v>
      </c>
      <c r="E74" s="13">
        <v>6</v>
      </c>
      <c r="F74" s="13"/>
      <c r="G74" s="13"/>
      <c r="H74" s="10">
        <v>0</v>
      </c>
      <c r="I74" s="14">
        <f>'[1]2025年因素法测算表（6.20需打印）'!B24</f>
        <v>326</v>
      </c>
      <c r="J74" s="27" t="s">
        <v>39</v>
      </c>
    </row>
    <row r="75" s="1" customFormat="1" ht="36" customHeight="1" spans="1:10">
      <c r="A75" s="19" t="s">
        <v>87</v>
      </c>
      <c r="B75" s="10">
        <f t="shared" si="24"/>
        <v>30</v>
      </c>
      <c r="C75" s="10">
        <f t="shared" si="6"/>
        <v>30</v>
      </c>
      <c r="D75" s="13"/>
      <c r="E75" s="13">
        <v>30</v>
      </c>
      <c r="F75" s="13"/>
      <c r="G75" s="13"/>
      <c r="H75" s="10">
        <v>0</v>
      </c>
      <c r="I75" s="14"/>
      <c r="J75" s="27"/>
    </row>
    <row r="76" s="1" customFormat="1" ht="28" customHeight="1" spans="1:10">
      <c r="A76" s="17" t="s">
        <v>88</v>
      </c>
      <c r="B76" s="10">
        <f t="shared" si="24"/>
        <v>743</v>
      </c>
      <c r="C76" s="10">
        <f t="shared" si="6"/>
        <v>149</v>
      </c>
      <c r="D76" s="18">
        <f t="shared" ref="D76:G76" si="27">SUM(D77:D78)</f>
        <v>121</v>
      </c>
      <c r="E76" s="18">
        <f t="shared" si="27"/>
        <v>28</v>
      </c>
      <c r="F76" s="18">
        <f t="shared" si="27"/>
        <v>0</v>
      </c>
      <c r="G76" s="18">
        <f t="shared" si="27"/>
        <v>0</v>
      </c>
      <c r="H76" s="10">
        <v>0</v>
      </c>
      <c r="I76" s="18">
        <f>SUM(I77:I78)</f>
        <v>594</v>
      </c>
      <c r="J76" s="27"/>
    </row>
    <row r="77" s="1" customFormat="1" ht="28" customHeight="1" spans="1:10">
      <c r="A77" s="19" t="s">
        <v>89</v>
      </c>
      <c r="B77" s="10">
        <f t="shared" si="24"/>
        <v>722</v>
      </c>
      <c r="C77" s="10">
        <f t="shared" si="6"/>
        <v>128</v>
      </c>
      <c r="D77" s="13">
        <v>121</v>
      </c>
      <c r="E77" s="13">
        <v>7</v>
      </c>
      <c r="F77" s="13"/>
      <c r="G77" s="13"/>
      <c r="H77" s="10">
        <v>0</v>
      </c>
      <c r="I77" s="14">
        <f>'[1]2025年因素法测算表（6.20需打印）'!B25</f>
        <v>594</v>
      </c>
      <c r="J77" s="27" t="s">
        <v>39</v>
      </c>
    </row>
    <row r="78" s="1" customFormat="1" ht="28" customHeight="1" spans="1:10">
      <c r="A78" s="19" t="s">
        <v>90</v>
      </c>
      <c r="B78" s="10">
        <f t="shared" si="24"/>
        <v>21</v>
      </c>
      <c r="C78" s="10">
        <f t="shared" si="6"/>
        <v>21</v>
      </c>
      <c r="D78" s="13"/>
      <c r="E78" s="13">
        <v>21</v>
      </c>
      <c r="F78" s="13"/>
      <c r="G78" s="13"/>
      <c r="H78" s="10">
        <v>0</v>
      </c>
      <c r="I78" s="14"/>
      <c r="J78" s="27"/>
    </row>
    <row r="79" s="1" customFormat="1" ht="28" customHeight="1" spans="1:10">
      <c r="A79" s="17" t="s">
        <v>91</v>
      </c>
      <c r="B79" s="10">
        <f t="shared" si="24"/>
        <v>924</v>
      </c>
      <c r="C79" s="10">
        <f t="shared" si="6"/>
        <v>178</v>
      </c>
      <c r="D79" s="18">
        <f t="shared" ref="D79:G79" si="28">SUM(D80:D81)</f>
        <v>148</v>
      </c>
      <c r="E79" s="18">
        <f t="shared" si="28"/>
        <v>30</v>
      </c>
      <c r="F79" s="18">
        <f t="shared" si="28"/>
        <v>0</v>
      </c>
      <c r="G79" s="18">
        <f t="shared" si="28"/>
        <v>0</v>
      </c>
      <c r="H79" s="10">
        <v>0</v>
      </c>
      <c r="I79" s="18">
        <f>SUM(I80:I81)</f>
        <v>746</v>
      </c>
      <c r="J79" s="28">
        <f>SUM(J80:J81)</f>
        <v>0</v>
      </c>
    </row>
    <row r="80" s="1" customFormat="1" ht="28" customHeight="1" spans="1:10">
      <c r="A80" s="19" t="s">
        <v>92</v>
      </c>
      <c r="B80" s="10">
        <f t="shared" si="24"/>
        <v>903</v>
      </c>
      <c r="C80" s="10">
        <f t="shared" si="6"/>
        <v>157</v>
      </c>
      <c r="D80" s="13">
        <v>148</v>
      </c>
      <c r="E80" s="13">
        <v>9</v>
      </c>
      <c r="F80" s="13"/>
      <c r="G80" s="13"/>
      <c r="H80" s="10">
        <v>0</v>
      </c>
      <c r="I80" s="14">
        <f>'[1]2025年因素法测算表（6.20需打印）'!B26</f>
        <v>746</v>
      </c>
      <c r="J80" s="27" t="s">
        <v>39</v>
      </c>
    </row>
    <row r="81" s="1" customFormat="1" ht="28" customHeight="1" spans="1:10">
      <c r="A81" s="19" t="s">
        <v>93</v>
      </c>
      <c r="B81" s="10">
        <f t="shared" si="24"/>
        <v>21</v>
      </c>
      <c r="C81" s="10">
        <f t="shared" si="6"/>
        <v>21</v>
      </c>
      <c r="D81" s="13"/>
      <c r="E81" s="13">
        <v>21</v>
      </c>
      <c r="F81" s="13"/>
      <c r="G81" s="13"/>
      <c r="H81" s="10">
        <v>0</v>
      </c>
      <c r="I81" s="14"/>
      <c r="J81" s="27"/>
    </row>
    <row r="82" s="1" customFormat="1" ht="28" customHeight="1" spans="1:10">
      <c r="A82" s="17" t="s">
        <v>94</v>
      </c>
      <c r="B82" s="10">
        <f t="shared" si="24"/>
        <v>934</v>
      </c>
      <c r="C82" s="10">
        <f t="shared" si="6"/>
        <v>229</v>
      </c>
      <c r="D82" s="18">
        <f t="shared" ref="D82:I82" si="29">SUM(D83:D85)</f>
        <v>185</v>
      </c>
      <c r="E82" s="18">
        <f t="shared" si="29"/>
        <v>44</v>
      </c>
      <c r="F82" s="18">
        <f t="shared" si="29"/>
        <v>0</v>
      </c>
      <c r="G82" s="18">
        <f t="shared" si="29"/>
        <v>10</v>
      </c>
      <c r="H82" s="18">
        <f t="shared" si="29"/>
        <v>100</v>
      </c>
      <c r="I82" s="18">
        <f t="shared" si="29"/>
        <v>595</v>
      </c>
      <c r="J82" s="27"/>
    </row>
    <row r="83" s="1" customFormat="1" ht="28" customHeight="1" spans="1:10">
      <c r="A83" s="19" t="s">
        <v>95</v>
      </c>
      <c r="B83" s="10">
        <f t="shared" si="24"/>
        <v>795</v>
      </c>
      <c r="C83" s="10">
        <f t="shared" si="6"/>
        <v>190</v>
      </c>
      <c r="D83" s="13">
        <v>185</v>
      </c>
      <c r="E83" s="13">
        <v>5</v>
      </c>
      <c r="F83" s="13"/>
      <c r="G83" s="13">
        <v>10</v>
      </c>
      <c r="H83" s="10">
        <v>0</v>
      </c>
      <c r="I83" s="14">
        <f>'[1]2025年因素法测算表（6.20需打印）'!B27</f>
        <v>595</v>
      </c>
      <c r="J83" s="27" t="s">
        <v>39</v>
      </c>
    </row>
    <row r="84" s="1" customFormat="1" ht="28" customHeight="1" spans="1:10">
      <c r="A84" s="19" t="s">
        <v>96</v>
      </c>
      <c r="B84" s="10">
        <f t="shared" si="24"/>
        <v>39</v>
      </c>
      <c r="C84" s="10">
        <f t="shared" si="6"/>
        <v>39</v>
      </c>
      <c r="D84" s="13"/>
      <c r="E84" s="13">
        <v>39</v>
      </c>
      <c r="F84" s="13"/>
      <c r="G84" s="13"/>
      <c r="H84" s="10">
        <v>0</v>
      </c>
      <c r="I84" s="14"/>
      <c r="J84" s="27"/>
    </row>
    <row r="85" s="1" customFormat="1" ht="28" customHeight="1" spans="1:10">
      <c r="A85" s="19" t="s">
        <v>97</v>
      </c>
      <c r="B85" s="10">
        <f t="shared" si="24"/>
        <v>100</v>
      </c>
      <c r="C85" s="10">
        <f t="shared" si="6"/>
        <v>0</v>
      </c>
      <c r="D85" s="13"/>
      <c r="E85" s="13"/>
      <c r="F85" s="13"/>
      <c r="G85" s="13"/>
      <c r="H85" s="14">
        <v>100</v>
      </c>
      <c r="I85" s="14"/>
      <c r="J85" s="27"/>
    </row>
  </sheetData>
  <mergeCells count="6">
    <mergeCell ref="A2:J2"/>
    <mergeCell ref="C4:F4"/>
    <mergeCell ref="A4:A5"/>
    <mergeCell ref="B4:B5"/>
    <mergeCell ref="I4:I5"/>
    <mergeCell ref="J4:J5"/>
  </mergeCells>
  <conditionalFormatting sqref="A25:A85">
    <cfRule type="duplicateValues" dxfId="0" priority="1"/>
  </conditionalFormatting>
  <pageMargins left="0.751388888888889" right="0.751388888888889" top="1" bottom="1" header="0.5" footer="0.5"/>
  <pageSetup paperSize="9" scale="60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2025年专项资金明细表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财务处
何雨恒</dc:creator>
  <cp:lastModifiedBy>Administrator</cp:lastModifiedBy>
  <dcterms:created xsi:type="dcterms:W3CDTF">2025-07-30T07:36:00Z</dcterms:created>
  <dcterms:modified xsi:type="dcterms:W3CDTF">2025-09-17T01:11:26Z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2052-11.8.2.11718</vt:lpwstr>
  </property>
  <property fmtid="{D5CDD505-2E9C-101B-9397-08002B2CF9AE}" pid="3" name="ICV">
    <vt:lpwstr>0707EE4DF77543F0A789F70B2D07540D</vt:lpwstr>
  </property>
</Properties>
</file>